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7710" windowWidth="1560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35" i="1" l="1"/>
  <c r="R36" i="1"/>
  <c r="R37" i="1"/>
  <c r="R34" i="1"/>
  <c r="R9" i="1"/>
  <c r="R10" i="1"/>
  <c r="R11" i="1"/>
  <c r="R12" i="1"/>
  <c r="R38" i="1" s="1"/>
  <c r="R8" i="1"/>
  <c r="R22" i="1" l="1"/>
  <c r="R21" i="1"/>
  <c r="W9" i="1" l="1"/>
  <c r="X9" i="1"/>
  <c r="W10" i="1"/>
  <c r="X10" i="1"/>
  <c r="W11" i="1"/>
  <c r="X11" i="1"/>
  <c r="W12" i="1"/>
  <c r="X12" i="1"/>
  <c r="X8" i="1"/>
  <c r="W8" i="1"/>
  <c r="U26" i="1"/>
  <c r="U13" i="1"/>
  <c r="X13" i="1" l="1"/>
  <c r="W13" i="1"/>
  <c r="E36" i="1"/>
  <c r="F36" i="1"/>
  <c r="G36" i="1"/>
  <c r="H36" i="1"/>
  <c r="I36" i="1"/>
  <c r="J36" i="1"/>
  <c r="K36" i="1"/>
  <c r="L36" i="1"/>
  <c r="E35" i="1"/>
  <c r="F35" i="1"/>
  <c r="G35" i="1"/>
  <c r="H35" i="1"/>
  <c r="I35" i="1"/>
  <c r="J35" i="1"/>
  <c r="K35" i="1"/>
  <c r="L35" i="1"/>
  <c r="L37" i="1"/>
  <c r="L38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K38" i="1"/>
  <c r="F34" i="1"/>
  <c r="G34" i="1"/>
  <c r="H34" i="1"/>
  <c r="I34" i="1"/>
  <c r="J34" i="1"/>
  <c r="K34" i="1"/>
  <c r="L34" i="1"/>
  <c r="E34" i="1"/>
  <c r="L39" i="1" l="1"/>
  <c r="J39" i="1"/>
  <c r="H39" i="1"/>
  <c r="F39" i="1"/>
  <c r="E39" i="1"/>
  <c r="K39" i="1"/>
  <c r="I39" i="1"/>
  <c r="G39" i="1"/>
  <c r="L26" i="1"/>
  <c r="K26" i="1"/>
  <c r="J26" i="1"/>
  <c r="I26" i="1"/>
  <c r="H26" i="1"/>
  <c r="G26" i="1"/>
  <c r="F26" i="1"/>
  <c r="E26" i="1"/>
  <c r="R25" i="1"/>
  <c r="Q25" i="1"/>
  <c r="O25" i="1"/>
  <c r="N25" i="1"/>
  <c r="R24" i="1"/>
  <c r="Q24" i="1"/>
  <c r="O24" i="1"/>
  <c r="N24" i="1"/>
  <c r="R23" i="1"/>
  <c r="Q23" i="1"/>
  <c r="O23" i="1"/>
  <c r="N23" i="1"/>
  <c r="Q22" i="1"/>
  <c r="O22" i="1"/>
  <c r="N22" i="1"/>
  <c r="Q21" i="1"/>
  <c r="O21" i="1"/>
  <c r="N21" i="1"/>
  <c r="R26" i="1" l="1"/>
  <c r="O26" i="1"/>
  <c r="R27" i="1"/>
  <c r="Q26" i="1"/>
  <c r="N26" i="1"/>
  <c r="Q9" i="1"/>
  <c r="Q35" i="1" s="1"/>
  <c r="Q10" i="1"/>
  <c r="Q36" i="1" s="1"/>
  <c r="Q11" i="1"/>
  <c r="Q37" i="1" s="1"/>
  <c r="Q12" i="1"/>
  <c r="Q38" i="1" s="1"/>
  <c r="Q8" i="1"/>
  <c r="Q34" i="1" s="1"/>
  <c r="O9" i="1"/>
  <c r="O35" i="1" s="1"/>
  <c r="O10" i="1"/>
  <c r="O36" i="1" s="1"/>
  <c r="O11" i="1"/>
  <c r="O37" i="1" s="1"/>
  <c r="O12" i="1"/>
  <c r="O38" i="1" s="1"/>
  <c r="O8" i="1"/>
  <c r="O34" i="1" s="1"/>
  <c r="N9" i="1"/>
  <c r="N35" i="1" s="1"/>
  <c r="N10" i="1"/>
  <c r="N36" i="1" s="1"/>
  <c r="N11" i="1"/>
  <c r="N37" i="1" s="1"/>
  <c r="N12" i="1"/>
  <c r="N38" i="1" s="1"/>
  <c r="N8" i="1"/>
  <c r="N34" i="1" s="1"/>
  <c r="L13" i="1" l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R14" i="1" l="1"/>
  <c r="R13" i="1"/>
  <c r="N13" i="1"/>
  <c r="Q13" i="1"/>
  <c r="O13" i="1"/>
</calcChain>
</file>

<file path=xl/sharedStrings.xml><?xml version="1.0" encoding="utf-8"?>
<sst xmlns="http://schemas.openxmlformats.org/spreadsheetml/2006/main" count="141" uniqueCount="44">
  <si>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</si>
  <si>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</si>
  <si>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</si>
  <si>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</si>
  <si>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</si>
  <si>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</si>
  <si>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</si>
  <si>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</si>
  <si>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</si>
  <si>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</si>
  <si>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</si>
  <si>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</si>
  <si>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</si>
  <si>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</si>
  <si>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</si>
  <si>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</si>
  <si>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</si>
  <si>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</si>
  <si>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</si>
  <si>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</si>
  <si>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</si>
  <si>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</si>
  <si>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</si>
  <si>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</si>
  <si>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</si>
  <si>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</si>
  <si>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</si>
  <si>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</si>
  <si>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</si>
  <si>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</si>
  <si>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</si>
  <si>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</si>
  <si>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VARIANCE</t>
  </si>
  <si>
    <t>+ Increase
- Decrease</t>
  </si>
  <si>
    <t>Beds (monthly average)</t>
  </si>
  <si>
    <t>Beds increase</t>
  </si>
  <si>
    <t>Patients (monthly average)</t>
  </si>
  <si>
    <t>Patients increase</t>
  </si>
  <si>
    <t>Mth on mth increase</t>
  </si>
  <si>
    <t>Overall</t>
  </si>
  <si>
    <t>Bishops Castle Hospital</t>
  </si>
  <si>
    <t>Ludlow Hospital</t>
  </si>
  <si>
    <t>Whitcurch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</si>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</sst>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_ ;[Red]\-0\ "/>
    <numFmt numFmtId="167" formatCode="mmm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rgb="FFFFFF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8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" fontId="21" fillId="3" borderId="2" xfId="0" applyNumberFormat="1" applyFont="1" applyFill="1" applyBorder="1" applyAlignment="1" applyProtection="1">
      <alignment horizontal="center" vertical="center" wrapText="1"/>
    </xf>
    <xf numFmtId="165" fontId="21" fillId="3" borderId="2" xfId="0" applyNumberFormat="1" applyFont="1" applyFill="1" applyBorder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166" fontId="22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164" fontId="22" fillId="0" borderId="2" xfId="1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7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8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4" fontId="15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66" fontId="12" fillId="0" borderId="2" xfId="0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Fill="1" applyAlignment="1" applyProtection="1">
      <alignment horizontal="left" vertical="center"/>
    </xf>
    <xf numFmtId="0" fontId="20" fillId="0" borderId="5" xfId="0" quotePrefix="1" applyFont="1" applyBorder="1" applyAlignment="1">
      <alignment horizontal="center" vertical="center" wrapText="1"/>
    </xf>
    <xf numFmtId="0" fontId="20" fillId="0" borderId="12" xfId="0" quotePrefix="1" applyFont="1" applyBorder="1" applyAlignment="1">
      <alignment horizontal="center" vertical="center" wrapText="1"/>
    </xf>
    <xf numFmtId="0" fontId="20" fillId="0" borderId="7" xfId="0" quotePrefix="1" applyFont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10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topLeftCell="B16" zoomScale="60" zoomScaleNormal="60" workbookViewId="0">
      <selection activeCell="U26" sqref="U26"/>
    </sheetView>
  </sheetViews>
  <sheetFormatPr defaultRowHeight="14.25" x14ac:dyDescent="0.25"/>
  <cols>
    <col min="1" max="1" width="7.7109375" style="23" customWidth="1"/>
    <col min="2" max="3" width="17.42578125" style="23" customWidth="1"/>
    <col min="4" max="4" width="19.85546875" style="23" customWidth="1"/>
    <col min="5" max="5" width="8.42578125" style="23" bestFit="1" customWidth="1"/>
    <col min="6" max="6" width="8.28515625" style="23" bestFit="1" customWidth="1"/>
    <col min="7" max="7" width="8.42578125" style="23" bestFit="1" customWidth="1"/>
    <col min="8" max="8" width="8.28515625" style="23" bestFit="1" customWidth="1"/>
    <col min="9" max="9" width="8.42578125" style="23" bestFit="1" customWidth="1"/>
    <col min="10" max="10" width="8.28515625" style="23" bestFit="1" customWidth="1"/>
    <col min="11" max="11" width="8.42578125" style="23" bestFit="1" customWidth="1"/>
    <col min="12" max="12" width="8.28515625" style="23" bestFit="1" customWidth="1"/>
    <col min="13" max="13" width="5.5703125" style="23" bestFit="1" customWidth="1"/>
    <col min="14" max="15" width="11.7109375" style="23" customWidth="1"/>
    <col min="16" max="16" width="2.85546875" style="23" customWidth="1"/>
    <col min="17" max="18" width="11.7109375" style="23" customWidth="1"/>
    <col min="19" max="16384" width="9.140625" style="23"/>
  </cols>
  <sheetData>
    <row r="1" spans="1:24" ht="33.75" x14ac:dyDescent="0.25">
      <c r="A1" s="21"/>
      <c r="B1" s="21"/>
      <c r="C1" s="21"/>
      <c r="D1" s="22" t="s">
        <v>0</v>
      </c>
      <c r="E1" s="21"/>
      <c r="F1" s="21"/>
      <c r="G1" s="1"/>
      <c r="H1" s="1"/>
      <c r="I1" s="1"/>
      <c r="J1" s="1"/>
      <c r="K1" s="1"/>
      <c r="L1" s="1"/>
      <c r="M1" s="1"/>
      <c r="N1" s="21"/>
      <c r="O1" s="21"/>
      <c r="P1" s="21"/>
      <c r="Q1" s="21"/>
      <c r="R1" s="21"/>
    </row>
    <row r="2" spans="1:24" ht="38.25" x14ac:dyDescent="0.25">
      <c r="A2" s="24" t="s">
        <v>1</v>
      </c>
      <c r="B2" s="25" t="s">
        <v>2</v>
      </c>
      <c r="C2" s="26" t="s">
        <v>3</v>
      </c>
      <c r="D2" s="27" t="s">
        <v>4</v>
      </c>
      <c r="E2" s="28"/>
      <c r="F2" s="28"/>
      <c r="G2" s="1"/>
      <c r="H2" s="1"/>
      <c r="I2" s="1"/>
      <c r="J2" s="1"/>
      <c r="K2" s="1"/>
      <c r="L2" s="1"/>
      <c r="M2" s="1"/>
      <c r="N2" s="29"/>
      <c r="O2" s="29"/>
      <c r="P2" s="29"/>
      <c r="Q2" s="29"/>
      <c r="R2" s="29"/>
    </row>
    <row r="3" spans="1:24" ht="18" x14ac:dyDescent="0.25">
      <c r="A3" s="24" t="s">
        <v>5</v>
      </c>
      <c r="B3" s="51">
        <v>42125</v>
      </c>
      <c r="C3" s="21"/>
      <c r="D3" s="21"/>
      <c r="E3" s="21"/>
      <c r="F3" s="21"/>
      <c r="G3" s="9"/>
      <c r="H3" s="9"/>
      <c r="I3" s="9"/>
      <c r="J3" s="9"/>
      <c r="K3" s="9"/>
      <c r="L3" s="9"/>
      <c r="M3" s="1"/>
      <c r="N3" s="21"/>
      <c r="O3" s="21"/>
      <c r="P3" s="21"/>
      <c r="Q3" s="21"/>
      <c r="R3" s="21"/>
    </row>
    <row r="4" spans="1:24" ht="23.25" x14ac:dyDescent="0.25">
      <c r="A4" s="30"/>
      <c r="M4" s="6"/>
      <c r="P4" s="21"/>
    </row>
    <row r="5" spans="1:24" x14ac:dyDescent="0.25">
      <c r="A5" s="67" t="s">
        <v>6</v>
      </c>
      <c r="B5" s="67"/>
      <c r="C5" s="2"/>
      <c r="D5" s="2"/>
      <c r="E5" s="55" t="s">
        <v>7</v>
      </c>
      <c r="F5" s="56"/>
      <c r="G5" s="56"/>
      <c r="H5" s="57"/>
      <c r="I5" s="55" t="s">
        <v>8</v>
      </c>
      <c r="J5" s="56"/>
      <c r="K5" s="56"/>
      <c r="L5" s="57"/>
      <c r="M5" s="6"/>
      <c r="N5" s="58" t="s">
        <v>7</v>
      </c>
      <c r="O5" s="59"/>
      <c r="P5" s="21"/>
      <c r="Q5" s="58" t="s">
        <v>8</v>
      </c>
      <c r="R5" s="59"/>
    </row>
    <row r="6" spans="1:24" ht="25.5" x14ac:dyDescent="0.25">
      <c r="A6" s="60" t="s">
        <v>9</v>
      </c>
      <c r="B6" s="61"/>
      <c r="C6" s="62" t="s">
        <v>10</v>
      </c>
      <c r="D6" s="5" t="s">
        <v>11</v>
      </c>
      <c r="E6" s="60" t="s">
        <v>12</v>
      </c>
      <c r="F6" s="61"/>
      <c r="G6" s="60" t="s">
        <v>13</v>
      </c>
      <c r="H6" s="61"/>
      <c r="I6" s="60" t="s">
        <v>12</v>
      </c>
      <c r="J6" s="61"/>
      <c r="K6" s="60" t="s">
        <v>13</v>
      </c>
      <c r="L6" s="61"/>
      <c r="M6" s="6"/>
      <c r="N6" s="62" t="s">
        <v>25</v>
      </c>
      <c r="O6" s="62" t="s">
        <v>14</v>
      </c>
      <c r="P6" s="21"/>
      <c r="Q6" s="62" t="s">
        <v>25</v>
      </c>
      <c r="R6" s="62" t="s">
        <v>14</v>
      </c>
    </row>
    <row r="7" spans="1:24" ht="63.75" x14ac:dyDescent="0.25">
      <c r="A7" s="10"/>
      <c r="B7" s="10" t="s">
        <v>15</v>
      </c>
      <c r="C7" s="63"/>
      <c r="D7" s="3" t="s">
        <v>16</v>
      </c>
      <c r="E7" s="4" t="s">
        <v>26</v>
      </c>
      <c r="F7" s="4" t="s">
        <v>17</v>
      </c>
      <c r="G7" s="4" t="s">
        <v>26</v>
      </c>
      <c r="H7" s="4" t="s">
        <v>17</v>
      </c>
      <c r="I7" s="4" t="s">
        <v>26</v>
      </c>
      <c r="J7" s="4" t="s">
        <v>17</v>
      </c>
      <c r="K7" s="4" t="s">
        <v>26</v>
      </c>
      <c r="L7" s="4" t="s">
        <v>17</v>
      </c>
      <c r="M7" s="6"/>
      <c r="N7" s="63"/>
      <c r="O7" s="63"/>
      <c r="P7" s="21"/>
      <c r="Q7" s="63"/>
      <c r="R7" s="63"/>
      <c r="T7" s="7" t="s">
        <v>34</v>
      </c>
      <c r="U7" s="7" t="s">
        <v>36</v>
      </c>
      <c r="W7" s="7" t="s">
        <v>35</v>
      </c>
      <c r="X7" s="7" t="s">
        <v>37</v>
      </c>
    </row>
    <row r="8" spans="1:24" ht="27.95" customHeight="1" x14ac:dyDescent="0.25">
      <c r="A8" s="16" t="s">
        <v>21</v>
      </c>
      <c r="B8" s="11" t="s">
        <v>40</v>
      </c>
      <c r="C8" s="12" t="s">
        <v>31</v>
      </c>
      <c r="D8" s="17" t="s">
        <v>20</v>
      </c>
      <c r="E8" s="18">
        <v>841.5</v>
      </c>
      <c r="F8" s="18">
        <v>898.625</v>
      </c>
      <c r="G8" s="18">
        <v>1017</v>
      </c>
      <c r="H8" s="18">
        <v>1127.75</v>
      </c>
      <c r="I8" s="18">
        <v>682</v>
      </c>
      <c r="J8" s="18">
        <v>649</v>
      </c>
      <c r="K8" s="18">
        <v>0</v>
      </c>
      <c r="L8" s="18">
        <v>132</v>
      </c>
      <c r="M8" s="6"/>
      <c r="N8" s="19">
        <f>IF(E8=0,"-",F8/E8)</f>
        <v>1.0678847296494356</v>
      </c>
      <c r="O8" s="20">
        <f>IF(G8=0,"-",H8/G8)</f>
        <v>1.1088987217305801</v>
      </c>
      <c r="P8" s="21"/>
      <c r="Q8" s="19">
        <f>IF(I8=0,"-",J8/I8)</f>
        <v>0.95161290322580649</v>
      </c>
      <c r="R8" s="20" t="str">
        <f>IFERROR(L8/K8,"-")</f>
        <v>-</v>
      </c>
      <c r="T8" s="31">
        <v>17</v>
      </c>
      <c r="U8" s="31">
        <v>15.8</v>
      </c>
      <c r="V8" s="32"/>
      <c r="W8" s="19">
        <f>(T8-T21)/T21</f>
        <v>0</v>
      </c>
      <c r="X8" s="19">
        <f>(U8-U21)/U21</f>
        <v>0</v>
      </c>
    </row>
    <row r="9" spans="1:24" ht="27.95" customHeight="1" x14ac:dyDescent="0.25">
      <c r="A9" s="16" t="s">
        <v>22</v>
      </c>
      <c r="B9" s="11" t="s">
        <v>41</v>
      </c>
      <c r="C9" s="12" t="s">
        <v>23</v>
      </c>
      <c r="D9" s="17" t="s">
        <v>20</v>
      </c>
      <c r="E9" s="18">
        <v>824.25</v>
      </c>
      <c r="F9" s="18">
        <v>819.75</v>
      </c>
      <c r="G9" s="18">
        <v>646</v>
      </c>
      <c r="H9" s="18">
        <v>758.65</v>
      </c>
      <c r="I9" s="18">
        <v>620</v>
      </c>
      <c r="J9" s="18">
        <v>610</v>
      </c>
      <c r="K9" s="18">
        <v>0</v>
      </c>
      <c r="L9" s="18">
        <v>140</v>
      </c>
      <c r="M9" s="6"/>
      <c r="N9" s="19">
        <f t="shared" ref="N9:N12" si="0">IF(E9=0,"-",F9/E9)</f>
        <v>0.99454049135577793</v>
      </c>
      <c r="O9" s="20">
        <f t="shared" ref="O9:O12" si="1">IF(G9=0,"-",H9/G9)</f>
        <v>1.1743808049535602</v>
      </c>
      <c r="P9" s="21"/>
      <c r="Q9" s="19">
        <f t="shared" ref="Q9:Q12" si="2">IF(I9=0,"-",J9/I9)</f>
        <v>0.9838709677419355</v>
      </c>
      <c r="R9" s="20" t="str">
        <f t="shared" ref="R9:R12" si="3">IFERROR(L9/K9,"-")</f>
        <v>-</v>
      </c>
      <c r="T9" s="31">
        <v>12</v>
      </c>
      <c r="U9" s="31">
        <v>11.4</v>
      </c>
      <c r="V9" s="32"/>
      <c r="W9" s="19">
        <f t="shared" ref="W9:X9" si="4">(T9-T22)/T22</f>
        <v>0</v>
      </c>
      <c r="X9" s="19">
        <f t="shared" si="4"/>
        <v>-8.0645161290322578E-2</v>
      </c>
    </row>
    <row r="10" spans="1:24" ht="27.95" customHeight="1" x14ac:dyDescent="0.25">
      <c r="A10" s="16" t="s">
        <v>22</v>
      </c>
      <c r="B10" s="11" t="s">
        <v>41</v>
      </c>
      <c r="C10" s="12" t="s">
        <v>24</v>
      </c>
      <c r="D10" s="17" t="s">
        <v>20</v>
      </c>
      <c r="E10" s="18">
        <v>1116.5</v>
      </c>
      <c r="F10" s="18">
        <v>1111</v>
      </c>
      <c r="G10" s="18">
        <v>828</v>
      </c>
      <c r="H10" s="18">
        <v>1001</v>
      </c>
      <c r="I10" s="18">
        <v>620</v>
      </c>
      <c r="J10" s="18">
        <v>610</v>
      </c>
      <c r="K10" s="18">
        <v>310</v>
      </c>
      <c r="L10" s="18">
        <v>440</v>
      </c>
      <c r="M10" s="6"/>
      <c r="N10" s="19">
        <f t="shared" si="0"/>
        <v>0.99507389162561577</v>
      </c>
      <c r="O10" s="20">
        <f t="shared" si="1"/>
        <v>1.2089371980676329</v>
      </c>
      <c r="P10" s="21"/>
      <c r="Q10" s="19">
        <f t="shared" si="2"/>
        <v>0.9838709677419355</v>
      </c>
      <c r="R10" s="20">
        <f t="shared" si="3"/>
        <v>1.4193548387096775</v>
      </c>
      <c r="T10" s="31">
        <v>17</v>
      </c>
      <c r="U10" s="31">
        <v>15.5</v>
      </c>
      <c r="V10" s="32"/>
      <c r="W10" s="19">
        <f t="shared" ref="W10:X10" si="5">(T10-T23)/T23</f>
        <v>0</v>
      </c>
      <c r="X10" s="19">
        <f t="shared" si="5"/>
        <v>0</v>
      </c>
    </row>
    <row r="11" spans="1:24" ht="27.95" customHeight="1" x14ac:dyDescent="0.25">
      <c r="A11" s="16" t="s">
        <v>28</v>
      </c>
      <c r="B11" s="11" t="s">
        <v>29</v>
      </c>
      <c r="C11" s="12" t="s">
        <v>27</v>
      </c>
      <c r="D11" s="17" t="s">
        <v>20</v>
      </c>
      <c r="E11" s="18">
        <v>2325</v>
      </c>
      <c r="F11" s="18">
        <v>2595</v>
      </c>
      <c r="G11" s="18">
        <v>1395</v>
      </c>
      <c r="H11" s="18">
        <v>2145</v>
      </c>
      <c r="I11" s="18">
        <v>1230</v>
      </c>
      <c r="J11" s="18">
        <v>1140</v>
      </c>
      <c r="K11" s="18">
        <v>320</v>
      </c>
      <c r="L11" s="18">
        <v>970</v>
      </c>
      <c r="M11" s="6"/>
      <c r="N11" s="19">
        <f t="shared" si="0"/>
        <v>1.1161290322580646</v>
      </c>
      <c r="O11" s="20">
        <f t="shared" si="1"/>
        <v>1.5376344086021505</v>
      </c>
      <c r="P11" s="21"/>
      <c r="Q11" s="19">
        <f t="shared" si="2"/>
        <v>0.92682926829268297</v>
      </c>
      <c r="R11" s="20">
        <f t="shared" si="3"/>
        <v>3.03125</v>
      </c>
      <c r="T11" s="31">
        <v>36</v>
      </c>
      <c r="U11" s="31">
        <v>34.700000000000003</v>
      </c>
      <c r="V11" s="32"/>
      <c r="W11" s="19">
        <f t="shared" ref="W11:X11" si="6">(T11-T24)/T24</f>
        <v>0</v>
      </c>
      <c r="X11" s="19">
        <f t="shared" si="6"/>
        <v>0</v>
      </c>
    </row>
    <row r="12" spans="1:24" ht="27.95" customHeight="1" x14ac:dyDescent="0.25">
      <c r="A12" s="16" t="s">
        <v>18</v>
      </c>
      <c r="B12" s="11" t="s">
        <v>43</v>
      </c>
      <c r="C12" s="12" t="s">
        <v>19</v>
      </c>
      <c r="D12" s="17" t="s">
        <v>20</v>
      </c>
      <c r="E12" s="18">
        <v>1395</v>
      </c>
      <c r="F12" s="18">
        <v>1365</v>
      </c>
      <c r="G12" s="18">
        <v>930</v>
      </c>
      <c r="H12" s="18">
        <v>1035</v>
      </c>
      <c r="I12" s="18">
        <v>589</v>
      </c>
      <c r="J12" s="18">
        <v>769.5</v>
      </c>
      <c r="K12" s="18">
        <v>589</v>
      </c>
      <c r="L12" s="18">
        <v>399</v>
      </c>
      <c r="M12" s="6"/>
      <c r="N12" s="19">
        <f t="shared" si="0"/>
        <v>0.978494623655914</v>
      </c>
      <c r="O12" s="20">
        <f t="shared" si="1"/>
        <v>1.1129032258064515</v>
      </c>
      <c r="P12" s="21"/>
      <c r="Q12" s="19">
        <f t="shared" si="2"/>
        <v>1.3064516129032258</v>
      </c>
      <c r="R12" s="20">
        <f t="shared" si="3"/>
        <v>0.67741935483870963</v>
      </c>
      <c r="T12" s="31">
        <v>25</v>
      </c>
      <c r="U12" s="31">
        <v>24.5</v>
      </c>
      <c r="V12" s="32"/>
      <c r="W12" s="19">
        <f t="shared" ref="W12:X12" si="7">(T12-T25)/T25</f>
        <v>0</v>
      </c>
      <c r="X12" s="19">
        <f t="shared" si="7"/>
        <v>0</v>
      </c>
    </row>
    <row r="13" spans="1:24" ht="15.75" thickBot="1" x14ac:dyDescent="0.3">
      <c r="A13" s="33"/>
      <c r="B13" s="33"/>
      <c r="C13" s="33"/>
      <c r="D13" s="33"/>
      <c r="E13" s="34">
        <f>SUM(E8:E12)</f>
        <v>6502.25</v>
      </c>
      <c r="F13" s="34">
        <f t="shared" ref="F13:L13" si="8">SUM(F8:F12)</f>
        <v>6789.375</v>
      </c>
      <c r="G13" s="34">
        <f t="shared" si="8"/>
        <v>4816</v>
      </c>
      <c r="H13" s="34">
        <f t="shared" si="8"/>
        <v>6067.4</v>
      </c>
      <c r="I13" s="34">
        <f t="shared" si="8"/>
        <v>3741</v>
      </c>
      <c r="J13" s="34">
        <f t="shared" si="8"/>
        <v>3778.5</v>
      </c>
      <c r="K13" s="34">
        <f t="shared" si="8"/>
        <v>1219</v>
      </c>
      <c r="L13" s="34">
        <f t="shared" si="8"/>
        <v>2081</v>
      </c>
      <c r="M13" s="6"/>
      <c r="N13" s="35">
        <f t="shared" ref="N13" si="9">F13/E13</f>
        <v>1.0441577915336999</v>
      </c>
      <c r="O13" s="36">
        <f t="shared" ref="O13" si="10">H13/G13</f>
        <v>1.2598421926910299</v>
      </c>
      <c r="P13" s="21"/>
      <c r="Q13" s="35">
        <f t="shared" ref="Q13" si="11">J13/I13</f>
        <v>1.0100240577385726</v>
      </c>
      <c r="R13" s="36">
        <f t="shared" ref="R13" si="12">L13/K13</f>
        <v>1.7071369975389663</v>
      </c>
      <c r="T13" s="37">
        <v>107</v>
      </c>
      <c r="U13" s="37">
        <f>AVERAGE(U8:U12)</f>
        <v>20.380000000000003</v>
      </c>
      <c r="V13" s="32"/>
      <c r="W13" s="19">
        <f t="shared" ref="W13:X13" si="13">(T13-T26)/T26</f>
        <v>0</v>
      </c>
      <c r="X13" s="19">
        <f t="shared" si="13"/>
        <v>-9.7181729834790714E-3</v>
      </c>
    </row>
    <row r="14" spans="1:24" ht="15.75" thickBot="1" x14ac:dyDescent="0.3">
      <c r="N14" s="64" t="s">
        <v>30</v>
      </c>
      <c r="O14" s="65"/>
      <c r="P14" s="65"/>
      <c r="Q14" s="66"/>
      <c r="R14" s="38">
        <f>(F13+H13+J13+L13)/(E13+G13+I13+K13)</f>
        <v>1.1497719349438669</v>
      </c>
      <c r="T14" s="39"/>
      <c r="U14" s="39"/>
    </row>
    <row r="15" spans="1:24" x14ac:dyDescent="0.25">
      <c r="C15" s="23" t="s">
        <v>39</v>
      </c>
      <c r="D15" s="7" t="s">
        <v>38</v>
      </c>
      <c r="E15" s="20">
        <f>(E13-E26)/E26</f>
        <v>2.5753273386969554E-2</v>
      </c>
      <c r="F15" s="20">
        <f t="shared" ref="F15:L15" si="14">(F13-F26)/F26</f>
        <v>3.7337662337662336E-2</v>
      </c>
      <c r="G15" s="20">
        <f t="shared" si="14"/>
        <v>0.12628624883068287</v>
      </c>
      <c r="H15" s="20">
        <f t="shared" si="14"/>
        <v>8.963166209362208E-3</v>
      </c>
      <c r="I15" s="20">
        <f t="shared" si="14"/>
        <v>0.12342342342342343</v>
      </c>
      <c r="J15" s="20">
        <f t="shared" si="14"/>
        <v>4.2524916943521597E-3</v>
      </c>
      <c r="K15" s="40">
        <f t="shared" si="14"/>
        <v>4.1880341880341877E-2</v>
      </c>
      <c r="L15" s="20">
        <f t="shared" si="14"/>
        <v>6.854942233632863E-2</v>
      </c>
      <c r="T15" s="39"/>
      <c r="U15" s="39"/>
    </row>
    <row r="16" spans="1:24" x14ac:dyDescent="0.25">
      <c r="E16" s="20"/>
      <c r="F16" s="20"/>
      <c r="G16" s="20"/>
      <c r="H16" s="20"/>
      <c r="I16" s="20"/>
      <c r="J16" s="20"/>
      <c r="K16" s="20"/>
      <c r="L16" s="20"/>
      <c r="T16" s="39"/>
      <c r="U16" s="39"/>
    </row>
    <row r="17" spans="1:21" ht="38.25" customHeight="1" x14ac:dyDescent="0.25">
      <c r="A17" s="24" t="s">
        <v>5</v>
      </c>
      <c r="B17" s="51">
        <v>42095</v>
      </c>
      <c r="N17" s="41"/>
      <c r="O17" s="41"/>
      <c r="P17" s="41"/>
      <c r="Q17" s="41"/>
      <c r="R17" s="41"/>
      <c r="T17" s="39"/>
      <c r="U17" s="39"/>
    </row>
    <row r="18" spans="1:21" ht="38.25" customHeight="1" x14ac:dyDescent="0.25">
      <c r="A18" s="67" t="s">
        <v>6</v>
      </c>
      <c r="B18" s="67"/>
      <c r="C18" s="2"/>
      <c r="D18" s="2"/>
      <c r="E18" s="55" t="s">
        <v>7</v>
      </c>
      <c r="F18" s="56"/>
      <c r="G18" s="56"/>
      <c r="H18" s="57"/>
      <c r="I18" s="55" t="s">
        <v>8</v>
      </c>
      <c r="J18" s="56"/>
      <c r="K18" s="56"/>
      <c r="L18" s="57"/>
      <c r="M18" s="6"/>
      <c r="N18" s="58" t="s">
        <v>7</v>
      </c>
      <c r="O18" s="59"/>
      <c r="P18" s="21"/>
      <c r="Q18" s="58" t="s">
        <v>8</v>
      </c>
      <c r="R18" s="59"/>
      <c r="T18" s="39"/>
      <c r="U18" s="39"/>
    </row>
    <row r="19" spans="1:21" ht="25.5" x14ac:dyDescent="0.25">
      <c r="A19" s="60" t="s">
        <v>9</v>
      </c>
      <c r="B19" s="61"/>
      <c r="C19" s="62" t="s">
        <v>10</v>
      </c>
      <c r="D19" s="5" t="s">
        <v>11</v>
      </c>
      <c r="E19" s="60" t="s">
        <v>12</v>
      </c>
      <c r="F19" s="61"/>
      <c r="G19" s="60" t="s">
        <v>13</v>
      </c>
      <c r="H19" s="61"/>
      <c r="I19" s="60" t="s">
        <v>12</v>
      </c>
      <c r="J19" s="61"/>
      <c r="K19" s="60" t="s">
        <v>13</v>
      </c>
      <c r="L19" s="61"/>
      <c r="M19" s="6"/>
      <c r="N19" s="62" t="s">
        <v>25</v>
      </c>
      <c r="O19" s="62" t="s">
        <v>14</v>
      </c>
      <c r="P19" s="21"/>
      <c r="Q19" s="62" t="s">
        <v>25</v>
      </c>
      <c r="R19" s="62" t="s">
        <v>14</v>
      </c>
      <c r="T19" s="39"/>
      <c r="U19" s="39"/>
    </row>
    <row r="20" spans="1:21" ht="63.75" x14ac:dyDescent="0.25">
      <c r="A20" s="10"/>
      <c r="B20" s="10" t="s">
        <v>15</v>
      </c>
      <c r="C20" s="63"/>
      <c r="D20" s="3" t="s">
        <v>16</v>
      </c>
      <c r="E20" s="4" t="s">
        <v>26</v>
      </c>
      <c r="F20" s="4" t="s">
        <v>17</v>
      </c>
      <c r="G20" s="4" t="s">
        <v>26</v>
      </c>
      <c r="H20" s="4" t="s">
        <v>17</v>
      </c>
      <c r="I20" s="4" t="s">
        <v>26</v>
      </c>
      <c r="J20" s="4" t="s">
        <v>17</v>
      </c>
      <c r="K20" s="4" t="s">
        <v>26</v>
      </c>
      <c r="L20" s="4" t="s">
        <v>17</v>
      </c>
      <c r="M20" s="6"/>
      <c r="N20" s="63"/>
      <c r="O20" s="63"/>
      <c r="P20" s="21"/>
      <c r="Q20" s="63"/>
      <c r="R20" s="63"/>
      <c r="T20" s="8" t="s">
        <v>34</v>
      </c>
      <c r="U20" s="7" t="s">
        <v>36</v>
      </c>
    </row>
    <row r="21" spans="1:21" ht="27.95" customHeight="1" x14ac:dyDescent="0.25">
      <c r="A21" s="16" t="s">
        <v>21</v>
      </c>
      <c r="B21" s="11" t="s">
        <v>40</v>
      </c>
      <c r="C21" s="12" t="s">
        <v>31</v>
      </c>
      <c r="D21" s="17" t="s">
        <v>20</v>
      </c>
      <c r="E21" s="42">
        <v>844.5</v>
      </c>
      <c r="F21" s="42">
        <v>892.25</v>
      </c>
      <c r="G21" s="42">
        <v>1048</v>
      </c>
      <c r="H21" s="42">
        <v>1062.25</v>
      </c>
      <c r="I21" s="42">
        <v>660</v>
      </c>
      <c r="J21" s="42">
        <v>660</v>
      </c>
      <c r="K21" s="42">
        <v>0</v>
      </c>
      <c r="L21" s="42">
        <v>0</v>
      </c>
      <c r="M21" s="6"/>
      <c r="N21" s="19">
        <f>IF(E21=0,"-",F21/E21)</f>
        <v>1.0565423327412671</v>
      </c>
      <c r="O21" s="20">
        <f>IF(G21=0,"-",H21/G21)</f>
        <v>1.0135973282442747</v>
      </c>
      <c r="P21" s="21"/>
      <c r="Q21" s="19">
        <f>IF(I21=0,"-",J21/I21)</f>
        <v>1</v>
      </c>
      <c r="R21" s="20">
        <f>IF(K21=0,0,L21/K21)</f>
        <v>0</v>
      </c>
      <c r="T21" s="31">
        <v>17</v>
      </c>
      <c r="U21" s="31">
        <v>15.8</v>
      </c>
    </row>
    <row r="22" spans="1:21" ht="27.95" customHeight="1" x14ac:dyDescent="0.25">
      <c r="A22" s="16" t="s">
        <v>22</v>
      </c>
      <c r="B22" s="11" t="s">
        <v>41</v>
      </c>
      <c r="C22" s="12" t="s">
        <v>23</v>
      </c>
      <c r="D22" s="17" t="s">
        <v>20</v>
      </c>
      <c r="E22" s="42">
        <v>839.75</v>
      </c>
      <c r="F22" s="42">
        <v>798.25</v>
      </c>
      <c r="G22" s="42">
        <v>661.25</v>
      </c>
      <c r="H22" s="42">
        <v>739.5</v>
      </c>
      <c r="I22" s="42">
        <v>600</v>
      </c>
      <c r="J22" s="42">
        <v>590</v>
      </c>
      <c r="K22" s="42">
        <v>40</v>
      </c>
      <c r="L22" s="42">
        <v>120</v>
      </c>
      <c r="M22" s="6"/>
      <c r="N22" s="19">
        <f t="shared" ref="N22:N25" si="15">IF(E22=0,"-",F22/E22)</f>
        <v>0.95058052991961894</v>
      </c>
      <c r="O22" s="20">
        <f t="shared" ref="O22:O25" si="16">IF(G22=0,"-",H22/G22)</f>
        <v>1.1183364839319472</v>
      </c>
      <c r="P22" s="21"/>
      <c r="Q22" s="19">
        <f t="shared" ref="Q22:Q25" si="17">IF(I22=0,"-",J22/I22)</f>
        <v>0.98333333333333328</v>
      </c>
      <c r="R22" s="20">
        <f>IF(K22=0,0,L22/K22)</f>
        <v>3</v>
      </c>
      <c r="T22" s="31">
        <v>12</v>
      </c>
      <c r="U22" s="31">
        <v>12.4</v>
      </c>
    </row>
    <row r="23" spans="1:21" ht="27.95" customHeight="1" x14ac:dyDescent="0.25">
      <c r="A23" s="16" t="s">
        <v>22</v>
      </c>
      <c r="B23" s="11" t="s">
        <v>41</v>
      </c>
      <c r="C23" s="12" t="s">
        <v>24</v>
      </c>
      <c r="D23" s="17" t="s">
        <v>20</v>
      </c>
      <c r="E23" s="42">
        <v>1054.75</v>
      </c>
      <c r="F23" s="42">
        <v>1029</v>
      </c>
      <c r="G23" s="42">
        <v>766.75</v>
      </c>
      <c r="H23" s="42">
        <v>830.25</v>
      </c>
      <c r="I23" s="42">
        <v>600</v>
      </c>
      <c r="J23" s="42">
        <v>600</v>
      </c>
      <c r="K23" s="42">
        <v>260</v>
      </c>
      <c r="L23" s="42">
        <v>360</v>
      </c>
      <c r="M23" s="6"/>
      <c r="N23" s="19">
        <f t="shared" si="15"/>
        <v>0.97558663190329464</v>
      </c>
      <c r="O23" s="20">
        <f t="shared" si="16"/>
        <v>1.0828170850994456</v>
      </c>
      <c r="P23" s="21"/>
      <c r="Q23" s="19">
        <f t="shared" si="17"/>
        <v>1</v>
      </c>
      <c r="R23" s="20">
        <f t="shared" ref="R23:R25" si="18">IF(K23=0,"-",L23/K23)</f>
        <v>1.3846153846153846</v>
      </c>
      <c r="T23" s="31">
        <v>17</v>
      </c>
      <c r="U23" s="31">
        <v>15.5</v>
      </c>
    </row>
    <row r="24" spans="1:21" ht="27.95" customHeight="1" x14ac:dyDescent="0.25">
      <c r="A24" s="16" t="s">
        <v>28</v>
      </c>
      <c r="B24" s="11" t="s">
        <v>29</v>
      </c>
      <c r="C24" s="12" t="s">
        <v>27</v>
      </c>
      <c r="D24" s="17" t="s">
        <v>20</v>
      </c>
      <c r="E24" s="42">
        <v>2250</v>
      </c>
      <c r="F24" s="42">
        <v>2598</v>
      </c>
      <c r="G24" s="42">
        <v>900</v>
      </c>
      <c r="H24" s="42">
        <v>2309</v>
      </c>
      <c r="I24" s="42">
        <v>900</v>
      </c>
      <c r="J24" s="42">
        <v>1200</v>
      </c>
      <c r="K24" s="42">
        <v>300</v>
      </c>
      <c r="L24" s="42">
        <v>1040</v>
      </c>
      <c r="M24" s="6"/>
      <c r="N24" s="19">
        <f t="shared" si="15"/>
        <v>1.1546666666666667</v>
      </c>
      <c r="O24" s="20">
        <f t="shared" si="16"/>
        <v>2.5655555555555556</v>
      </c>
      <c r="P24" s="21"/>
      <c r="Q24" s="19">
        <f t="shared" si="17"/>
        <v>1.3333333333333333</v>
      </c>
      <c r="R24" s="20">
        <f t="shared" si="18"/>
        <v>3.4666666666666668</v>
      </c>
      <c r="T24" s="31">
        <v>36</v>
      </c>
      <c r="U24" s="31">
        <v>34.700000000000003</v>
      </c>
    </row>
    <row r="25" spans="1:21" ht="27.95" customHeight="1" x14ac:dyDescent="0.25">
      <c r="A25" s="16" t="s">
        <v>18</v>
      </c>
      <c r="B25" s="11" t="s">
        <v>43</v>
      </c>
      <c r="C25" s="12" t="s">
        <v>19</v>
      </c>
      <c r="D25" s="17" t="s">
        <v>20</v>
      </c>
      <c r="E25" s="43">
        <v>1350</v>
      </c>
      <c r="F25" s="43">
        <v>1227.5</v>
      </c>
      <c r="G25" s="43">
        <v>900</v>
      </c>
      <c r="H25" s="43">
        <v>1072.5</v>
      </c>
      <c r="I25" s="43">
        <v>570</v>
      </c>
      <c r="J25" s="43">
        <v>712.5</v>
      </c>
      <c r="K25" s="43">
        <v>570</v>
      </c>
      <c r="L25" s="43">
        <v>427.5</v>
      </c>
      <c r="M25" s="6"/>
      <c r="N25" s="19">
        <f t="shared" si="15"/>
        <v>0.90925925925925921</v>
      </c>
      <c r="O25" s="20">
        <f t="shared" si="16"/>
        <v>1.1916666666666667</v>
      </c>
      <c r="P25" s="21"/>
      <c r="Q25" s="19">
        <f t="shared" si="17"/>
        <v>1.25</v>
      </c>
      <c r="R25" s="20">
        <f t="shared" si="18"/>
        <v>0.75</v>
      </c>
      <c r="T25" s="31">
        <v>25</v>
      </c>
      <c r="U25" s="31">
        <v>24.5</v>
      </c>
    </row>
    <row r="26" spans="1:21" ht="15.75" thickBot="1" x14ac:dyDescent="0.3">
      <c r="A26" s="33"/>
      <c r="B26" s="33"/>
      <c r="C26" s="33"/>
      <c r="D26" s="33"/>
      <c r="E26" s="34">
        <f>SUM(E21:E25)</f>
        <v>6339</v>
      </c>
      <c r="F26" s="34">
        <f t="shared" ref="F26:L26" si="19">SUM(F21:F25)</f>
        <v>6545</v>
      </c>
      <c r="G26" s="34">
        <f t="shared" si="19"/>
        <v>4276</v>
      </c>
      <c r="H26" s="34">
        <f t="shared" si="19"/>
        <v>6013.5</v>
      </c>
      <c r="I26" s="34">
        <f t="shared" si="19"/>
        <v>3330</v>
      </c>
      <c r="J26" s="34">
        <f t="shared" si="19"/>
        <v>3762.5</v>
      </c>
      <c r="K26" s="34">
        <f t="shared" si="19"/>
        <v>1170</v>
      </c>
      <c r="L26" s="34">
        <f t="shared" si="19"/>
        <v>1947.5</v>
      </c>
      <c r="M26" s="6"/>
      <c r="N26" s="35">
        <f t="shared" ref="N26" si="20">F26/E26</f>
        <v>1.0324972393121943</v>
      </c>
      <c r="O26" s="36">
        <f t="shared" ref="O26" si="21">H26/G26</f>
        <v>1.4063376987839102</v>
      </c>
      <c r="P26" s="21"/>
      <c r="Q26" s="35">
        <f t="shared" ref="Q26" si="22">J26/I26</f>
        <v>1.1298798798798799</v>
      </c>
      <c r="R26" s="36">
        <f t="shared" ref="R26" si="23">L26/K26</f>
        <v>1.6645299145299146</v>
      </c>
      <c r="T26" s="37">
        <v>107</v>
      </c>
      <c r="U26" s="37">
        <f>AVERAGE(U21:U25)</f>
        <v>20.580000000000002</v>
      </c>
    </row>
    <row r="27" spans="1:21" ht="15.75" thickBot="1" x14ac:dyDescent="0.3">
      <c r="N27" s="64" t="s">
        <v>30</v>
      </c>
      <c r="O27" s="65"/>
      <c r="P27" s="65"/>
      <c r="Q27" s="66"/>
      <c r="R27" s="38">
        <f>(F26+H26+J26+L26)/(E26+G26+I26+K26)</f>
        <v>1.2086338074760172</v>
      </c>
    </row>
    <row r="31" spans="1:21" x14ac:dyDescent="0.25">
      <c r="E31" s="55" t="s">
        <v>7</v>
      </c>
      <c r="F31" s="56"/>
      <c r="G31" s="56"/>
      <c r="H31" s="57"/>
      <c r="I31" s="55" t="s">
        <v>8</v>
      </c>
      <c r="J31" s="56"/>
      <c r="K31" s="56"/>
      <c r="L31" s="57"/>
      <c r="M31" s="6"/>
      <c r="N31" s="58" t="s">
        <v>7</v>
      </c>
      <c r="O31" s="59"/>
      <c r="P31" s="21"/>
      <c r="Q31" s="58" t="s">
        <v>8</v>
      </c>
      <c r="R31" s="59"/>
    </row>
    <row r="32" spans="1:21" ht="29.25" customHeight="1" x14ac:dyDescent="0.25">
      <c r="B32" s="44" t="s">
        <v>32</v>
      </c>
      <c r="C32" s="45"/>
      <c r="D32" s="46"/>
      <c r="E32" s="60" t="s">
        <v>12</v>
      </c>
      <c r="F32" s="61"/>
      <c r="G32" s="60" t="s">
        <v>13</v>
      </c>
      <c r="H32" s="61"/>
      <c r="I32" s="60" t="s">
        <v>12</v>
      </c>
      <c r="J32" s="61"/>
      <c r="K32" s="60" t="s">
        <v>13</v>
      </c>
      <c r="L32" s="61"/>
      <c r="M32" s="6"/>
      <c r="N32" s="62" t="s">
        <v>25</v>
      </c>
      <c r="O32" s="62" t="s">
        <v>14</v>
      </c>
      <c r="P32" s="21"/>
      <c r="Q32" s="62" t="s">
        <v>25</v>
      </c>
      <c r="R32" s="62" t="s">
        <v>14</v>
      </c>
    </row>
    <row r="33" spans="2:18" ht="63.75" x14ac:dyDescent="0.25">
      <c r="B33" s="47"/>
      <c r="C33" s="48"/>
      <c r="D33" s="49"/>
      <c r="E33" s="4" t="s">
        <v>26</v>
      </c>
      <c r="F33" s="4" t="s">
        <v>17</v>
      </c>
      <c r="G33" s="4" t="s">
        <v>26</v>
      </c>
      <c r="H33" s="4" t="s">
        <v>17</v>
      </c>
      <c r="I33" s="4" t="s">
        <v>26</v>
      </c>
      <c r="J33" s="4" t="s">
        <v>17</v>
      </c>
      <c r="K33" s="4" t="s">
        <v>26</v>
      </c>
      <c r="L33" s="4" t="s">
        <v>17</v>
      </c>
      <c r="M33" s="6"/>
      <c r="N33" s="63"/>
      <c r="O33" s="63"/>
      <c r="P33" s="21"/>
      <c r="Q33" s="63"/>
      <c r="R33" s="63"/>
    </row>
    <row r="34" spans="2:18" ht="28.5" customHeight="1" x14ac:dyDescent="0.25">
      <c r="B34" s="11" t="s">
        <v>40</v>
      </c>
      <c r="C34" s="12" t="s">
        <v>31</v>
      </c>
      <c r="D34" s="52" t="s">
        <v>33</v>
      </c>
      <c r="E34" s="13">
        <f t="shared" ref="E34:L38" si="24">E8-E21</f>
        <v>-3</v>
      </c>
      <c r="F34" s="13">
        <f t="shared" si="24"/>
        <v>6.375</v>
      </c>
      <c r="G34" s="13">
        <f t="shared" si="24"/>
        <v>-31</v>
      </c>
      <c r="H34" s="13">
        <f t="shared" si="24"/>
        <v>65.5</v>
      </c>
      <c r="I34" s="13">
        <f t="shared" si="24"/>
        <v>22</v>
      </c>
      <c r="J34" s="13">
        <f t="shared" si="24"/>
        <v>-11</v>
      </c>
      <c r="K34" s="13">
        <f t="shared" si="24"/>
        <v>0</v>
      </c>
      <c r="L34" s="13">
        <f t="shared" si="24"/>
        <v>132</v>
      </c>
      <c r="M34" s="14"/>
      <c r="N34" s="15">
        <f t="shared" ref="N34:O38" si="25">N8-N21</f>
        <v>1.1342396908168517E-2</v>
      </c>
      <c r="O34" s="15">
        <f t="shared" si="25"/>
        <v>9.5301393486305397E-2</v>
      </c>
      <c r="P34" s="14"/>
      <c r="Q34" s="15">
        <f>Q8-Q21</f>
        <v>-4.8387096774193505E-2</v>
      </c>
      <c r="R34" s="15" t="str">
        <f>IFERROR(R8-R21,"-")</f>
        <v>-</v>
      </c>
    </row>
    <row r="35" spans="2:18" ht="28.5" customHeight="1" x14ac:dyDescent="0.25">
      <c r="B35" s="11" t="s">
        <v>41</v>
      </c>
      <c r="C35" s="12" t="s">
        <v>23</v>
      </c>
      <c r="D35" s="53"/>
      <c r="E35" s="13">
        <f t="shared" si="24"/>
        <v>-15.5</v>
      </c>
      <c r="F35" s="13">
        <f t="shared" si="24"/>
        <v>21.5</v>
      </c>
      <c r="G35" s="13">
        <f t="shared" si="24"/>
        <v>-15.25</v>
      </c>
      <c r="H35" s="13">
        <f t="shared" si="24"/>
        <v>19.149999999999977</v>
      </c>
      <c r="I35" s="13">
        <f t="shared" si="24"/>
        <v>20</v>
      </c>
      <c r="J35" s="13">
        <f t="shared" si="24"/>
        <v>20</v>
      </c>
      <c r="K35" s="13">
        <f t="shared" si="24"/>
        <v>-40</v>
      </c>
      <c r="L35" s="13">
        <f t="shared" si="24"/>
        <v>20</v>
      </c>
      <c r="M35" s="14"/>
      <c r="N35" s="15">
        <f t="shared" si="25"/>
        <v>4.395996143615899E-2</v>
      </c>
      <c r="O35" s="15">
        <f t="shared" si="25"/>
        <v>5.6044321021613053E-2</v>
      </c>
      <c r="P35" s="14"/>
      <c r="Q35" s="15">
        <f>Q9-Q22</f>
        <v>5.3763440860221667E-4</v>
      </c>
      <c r="R35" s="15" t="str">
        <f t="shared" ref="R35:R38" si="26">IFERROR(R9-R22,"-")</f>
        <v>-</v>
      </c>
    </row>
    <row r="36" spans="2:18" ht="28.5" customHeight="1" x14ac:dyDescent="0.25">
      <c r="B36" s="11" t="s">
        <v>41</v>
      </c>
      <c r="C36" s="12" t="s">
        <v>24</v>
      </c>
      <c r="D36" s="53"/>
      <c r="E36" s="13">
        <f t="shared" si="24"/>
        <v>61.75</v>
      </c>
      <c r="F36" s="13">
        <f t="shared" si="24"/>
        <v>82</v>
      </c>
      <c r="G36" s="13">
        <f t="shared" si="24"/>
        <v>61.25</v>
      </c>
      <c r="H36" s="13">
        <f t="shared" si="24"/>
        <v>170.75</v>
      </c>
      <c r="I36" s="13">
        <f t="shared" si="24"/>
        <v>20</v>
      </c>
      <c r="J36" s="13">
        <f t="shared" si="24"/>
        <v>10</v>
      </c>
      <c r="K36" s="13">
        <f t="shared" si="24"/>
        <v>50</v>
      </c>
      <c r="L36" s="13">
        <f t="shared" si="24"/>
        <v>80</v>
      </c>
      <c r="M36" s="14"/>
      <c r="N36" s="15">
        <f t="shared" si="25"/>
        <v>1.9487259722321126E-2</v>
      </c>
      <c r="O36" s="15">
        <f t="shared" si="25"/>
        <v>0.12612011296818726</v>
      </c>
      <c r="P36" s="14"/>
      <c r="Q36" s="15">
        <f t="shared" ref="Q36" si="27">Q10-Q23</f>
        <v>-1.6129032258064502E-2</v>
      </c>
      <c r="R36" s="15">
        <f t="shared" si="26"/>
        <v>3.473945409429291E-2</v>
      </c>
    </row>
    <row r="37" spans="2:18" ht="28.5" customHeight="1" x14ac:dyDescent="0.25">
      <c r="B37" s="11" t="s">
        <v>42</v>
      </c>
      <c r="C37" s="12" t="s">
        <v>27</v>
      </c>
      <c r="D37" s="53"/>
      <c r="E37" s="13">
        <f t="shared" si="24"/>
        <v>75</v>
      </c>
      <c r="F37" s="13">
        <f t="shared" si="24"/>
        <v>-3</v>
      </c>
      <c r="G37" s="13">
        <f t="shared" si="24"/>
        <v>495</v>
      </c>
      <c r="H37" s="13">
        <f t="shared" si="24"/>
        <v>-164</v>
      </c>
      <c r="I37" s="13">
        <f t="shared" si="24"/>
        <v>330</v>
      </c>
      <c r="J37" s="13">
        <f t="shared" si="24"/>
        <v>-60</v>
      </c>
      <c r="K37" s="13">
        <f t="shared" si="24"/>
        <v>20</v>
      </c>
      <c r="L37" s="13">
        <f t="shared" si="24"/>
        <v>-70</v>
      </c>
      <c r="M37" s="14"/>
      <c r="N37" s="15">
        <f t="shared" si="25"/>
        <v>-3.8537634408602139E-2</v>
      </c>
      <c r="O37" s="15">
        <f t="shared" si="25"/>
        <v>-1.0279211469534051</v>
      </c>
      <c r="P37" s="14"/>
      <c r="Q37" s="15">
        <f t="shared" ref="Q37" si="28">Q11-Q24</f>
        <v>-0.40650406504065029</v>
      </c>
      <c r="R37" s="15">
        <f t="shared" si="26"/>
        <v>-0.43541666666666679</v>
      </c>
    </row>
    <row r="38" spans="2:18" ht="28.5" customHeight="1" x14ac:dyDescent="0.25">
      <c r="B38" s="11" t="s">
        <v>43</v>
      </c>
      <c r="C38" s="12" t="s">
        <v>19</v>
      </c>
      <c r="D38" s="54"/>
      <c r="E38" s="13">
        <f t="shared" si="24"/>
        <v>45</v>
      </c>
      <c r="F38" s="13">
        <f t="shared" si="24"/>
        <v>137.5</v>
      </c>
      <c r="G38" s="13">
        <f t="shared" si="24"/>
        <v>30</v>
      </c>
      <c r="H38" s="13">
        <f t="shared" si="24"/>
        <v>-37.5</v>
      </c>
      <c r="I38" s="13">
        <f t="shared" si="24"/>
        <v>19</v>
      </c>
      <c r="J38" s="13">
        <f t="shared" si="24"/>
        <v>57</v>
      </c>
      <c r="K38" s="13">
        <f t="shared" si="24"/>
        <v>19</v>
      </c>
      <c r="L38" s="13">
        <f t="shared" si="24"/>
        <v>-28.5</v>
      </c>
      <c r="M38" s="14"/>
      <c r="N38" s="15">
        <f t="shared" si="25"/>
        <v>6.9235364396654786E-2</v>
      </c>
      <c r="O38" s="15">
        <f t="shared" si="25"/>
        <v>-7.8763440860215139E-2</v>
      </c>
      <c r="P38" s="14"/>
      <c r="Q38" s="15">
        <f t="shared" ref="Q38" si="29">Q12-Q25</f>
        <v>5.6451612903225756E-2</v>
      </c>
      <c r="R38" s="15">
        <f t="shared" si="26"/>
        <v>-7.2580645161290369E-2</v>
      </c>
    </row>
    <row r="39" spans="2:18" x14ac:dyDescent="0.25">
      <c r="E39" s="50">
        <f>SUM(E34:E38)</f>
        <v>163.25</v>
      </c>
      <c r="F39" s="50">
        <f t="shared" ref="F39:L39" si="30">SUM(F34:F38)</f>
        <v>244.375</v>
      </c>
      <c r="G39" s="50">
        <f t="shared" si="30"/>
        <v>540</v>
      </c>
      <c r="H39" s="50">
        <f t="shared" si="30"/>
        <v>53.899999999999977</v>
      </c>
      <c r="I39" s="50">
        <f t="shared" si="30"/>
        <v>411</v>
      </c>
      <c r="J39" s="50">
        <f t="shared" si="30"/>
        <v>16</v>
      </c>
      <c r="K39" s="50">
        <f t="shared" si="30"/>
        <v>49</v>
      </c>
      <c r="L39" s="50">
        <f t="shared" si="30"/>
        <v>133.5</v>
      </c>
    </row>
  </sheetData>
  <mergeCells count="45">
    <mergeCell ref="N27:Q27"/>
    <mergeCell ref="K19:L19"/>
    <mergeCell ref="N19:N20"/>
    <mergeCell ref="O19:O20"/>
    <mergeCell ref="Q19:Q20"/>
    <mergeCell ref="I18:L18"/>
    <mergeCell ref="N18:O18"/>
    <mergeCell ref="Q18:R18"/>
    <mergeCell ref="R19:R20"/>
    <mergeCell ref="A19:B19"/>
    <mergeCell ref="C19:C20"/>
    <mergeCell ref="E19:F19"/>
    <mergeCell ref="G19:H19"/>
    <mergeCell ref="I19:J19"/>
    <mergeCell ref="A5:B5"/>
    <mergeCell ref="A6:B6"/>
    <mergeCell ref="C6:C7"/>
    <mergeCell ref="A18:B18"/>
    <mergeCell ref="E18:H18"/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  <mergeCell ref="D34:D38"/>
    <mergeCell ref="E31:H31"/>
    <mergeCell ref="I31:L31"/>
    <mergeCell ref="N31:O31"/>
    <mergeCell ref="Q31:R31"/>
    <mergeCell ref="E32:F32"/>
    <mergeCell ref="G32:H32"/>
    <mergeCell ref="I32:J32"/>
    <mergeCell ref="K32:L32"/>
    <mergeCell ref="N32:N33"/>
    <mergeCell ref="O32:O33"/>
    <mergeCell ref="Q32:Q33"/>
    <mergeCell ref="R32:R33"/>
  </mergeCells>
  <conditionalFormatting sqref="D13">
    <cfRule type="cellIs" dxfId="9" priority="9" stopIfTrue="1" operator="equal">
      <formula>1</formula>
    </cfRule>
    <cfRule type="cellIs" dxfId="8" priority="10" stopIfTrue="1" operator="equal">
      <formula>2</formula>
    </cfRule>
  </conditionalFormatting>
  <conditionalFormatting sqref="A5:B5">
    <cfRule type="cellIs" dxfId="7" priority="8" stopIfTrue="1" operator="equal">
      <formula>"Trust is not responsible for at least 1 site"</formula>
    </cfRule>
  </conditionalFormatting>
  <conditionalFormatting sqref="A13:C13">
    <cfRule type="cellIs" dxfId="6" priority="6" stopIfTrue="1" operator="equal">
      <formula>1</formula>
    </cfRule>
    <cfRule type="cellIs" dxfId="5" priority="7" stopIfTrue="1" operator="equal">
      <formula>2</formula>
    </cfRule>
  </conditionalFormatting>
  <conditionalFormatting sqref="D26">
    <cfRule type="cellIs" dxfId="4" priority="4" stopIfTrue="1" operator="equal">
      <formula>1</formula>
    </cfRule>
    <cfRule type="cellIs" dxfId="3" priority="5" stopIfTrue="1" operator="equal">
      <formula>2</formula>
    </cfRule>
  </conditionalFormatting>
  <conditionalFormatting sqref="A18:B18">
    <cfRule type="cellIs" dxfId="2" priority="3" stopIfTrue="1" operator="equal">
      <formula>"Trust is not responsible for at least 1 site"</formula>
    </cfRule>
  </conditionalFormatting>
  <conditionalFormatting sqref="A26:C26">
    <cfRule type="cellIs" dxfId="1" priority="1" stopIfTrue="1" operator="equal">
      <formula>1</formula>
    </cfRule>
    <cfRule type="cellIs" dxfId="0" priority="2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Coleman Andrew</cp:lastModifiedBy>
  <cp:lastPrinted>2015-03-04T09:36:41Z</cp:lastPrinted>
  <dcterms:created xsi:type="dcterms:W3CDTF">2014-06-05T16:44:24Z</dcterms:created>
  <dcterms:modified xsi:type="dcterms:W3CDTF">2015-06-11T16:19:20Z</dcterms:modified>
</cp:coreProperties>
</file>